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400" windowHeight="140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46" i="1" l="1"/>
  <c r="B32" i="1"/>
  <c r="B50" i="1" l="1"/>
  <c r="B28" i="1"/>
  <c r="B7" i="1" l="1"/>
  <c r="B24" i="1" l="1"/>
  <c r="B26" i="1"/>
  <c r="B13" i="1"/>
  <c r="B25" i="1" s="1"/>
  <c r="B42" i="1"/>
  <c r="B40" i="1"/>
  <c r="B38" i="1"/>
  <c r="B18" i="1"/>
  <c r="B39" i="1" s="1"/>
  <c r="B17" i="1"/>
  <c r="B27" i="1"/>
  <c r="B37" i="1" l="1"/>
  <c r="B36" i="1"/>
  <c r="B30" i="1"/>
  <c r="B33" i="1" s="1"/>
  <c r="B41" i="1"/>
  <c r="B44" i="1" l="1"/>
  <c r="B47" i="1" s="1"/>
  <c r="B49" i="1" l="1"/>
  <c r="B53" i="1" s="1"/>
  <c r="B57" i="1" s="1"/>
  <c r="B52" i="1"/>
  <c r="B58" i="1" l="1"/>
  <c r="B59" i="1"/>
</calcChain>
</file>

<file path=xl/sharedStrings.xml><?xml version="1.0" encoding="utf-8"?>
<sst xmlns="http://schemas.openxmlformats.org/spreadsheetml/2006/main" count="60" uniqueCount="58">
  <si>
    <t>URSSAF</t>
  </si>
  <si>
    <t>BNC</t>
  </si>
  <si>
    <t>Taux Praticien</t>
  </si>
  <si>
    <t>Taux URSSAF</t>
  </si>
  <si>
    <t>9,81% x Taux Praticien</t>
  </si>
  <si>
    <t>Taux urssaf/(1+taux urssaf)</t>
  </si>
  <si>
    <t>CARCDSF</t>
  </si>
  <si>
    <t>5,4% du (BNC + cotisations Madelin)</t>
  </si>
  <si>
    <t>CSG+CRDS</t>
  </si>
  <si>
    <t xml:space="preserve"> 8% (de BNC + Madelin + cotisations obligatoires de l'année précédente) dont 5,1% déductible</t>
  </si>
  <si>
    <t>CFP (Formation pro)</t>
  </si>
  <si>
    <t>0,15% du plafond annuel de la sécu</t>
  </si>
  <si>
    <t>Complémentaire</t>
  </si>
  <si>
    <t>Régime de base</t>
  </si>
  <si>
    <t>ASV</t>
  </si>
  <si>
    <t>Décès invalidité</t>
  </si>
  <si>
    <t>Plafond annuel Sécu (2011)</t>
  </si>
  <si>
    <t>Total</t>
  </si>
  <si>
    <t>Tranche 1</t>
  </si>
  <si>
    <t>Tranche 2</t>
  </si>
  <si>
    <t xml:space="preserve"> 1,6% sur Tranche 1&lt;BNC&lt;Tranche 2</t>
  </si>
  <si>
    <t>Régime de base 2</t>
  </si>
  <si>
    <t>Complémentaire 2</t>
  </si>
  <si>
    <t>9,95% du BNC entre plafond sécu et tranche 2</t>
  </si>
  <si>
    <t>ASV 2</t>
  </si>
  <si>
    <t>0,375% du BNC jusqu'à Tranche 2</t>
  </si>
  <si>
    <t>Forfait 2011 : 1064€+223€</t>
  </si>
  <si>
    <t>Allocations familiales</t>
  </si>
  <si>
    <t>Assurance maladie</t>
  </si>
  <si>
    <t>Valeurs annuelles :</t>
  </si>
  <si>
    <t>http://www.securite-sociale.fr/chiffres/baremes/plafond.htm</t>
  </si>
  <si>
    <t>Vos Cotisations</t>
  </si>
  <si>
    <t>Cotisations Loi Madelin</t>
  </si>
  <si>
    <t>BNC + Madelin</t>
  </si>
  <si>
    <t>Total URSSAF + CARCDSF</t>
  </si>
  <si>
    <t>Cotisations Obligatoires de l'année précédente</t>
  </si>
  <si>
    <t>Bases de calcul</t>
  </si>
  <si>
    <t>Forfait 2011 :2268 €</t>
  </si>
  <si>
    <t>Forfait 2011 : 1301 €</t>
  </si>
  <si>
    <t>A compléter (Voir vos SNIR)</t>
  </si>
  <si>
    <t>8,6% du BNC jusqu'à Tranche1</t>
  </si>
  <si>
    <t>Contribution aux URPS</t>
  </si>
  <si>
    <t xml:space="preserve"> 0,3% du BNC (Limite maxi = 35352€)</t>
  </si>
  <si>
    <t>Estimation impots revenus</t>
  </si>
  <si>
    <t>Impôts.gouv.fr</t>
  </si>
  <si>
    <t>Montant approximatif de la régularisation</t>
  </si>
  <si>
    <t>Dont déjà réglé en cotisation prévisionnelles</t>
  </si>
  <si>
    <t>Taux de Charges/BNC</t>
  </si>
  <si>
    <t>BNC-charges (Bénéfice avant impôts)</t>
  </si>
  <si>
    <t>Bénéfice après impôts</t>
  </si>
  <si>
    <t>Taux Bénéfice net/BNC</t>
  </si>
  <si>
    <t>Taux bénéfice net / recette totale</t>
  </si>
  <si>
    <t>Recettes totales</t>
  </si>
  <si>
    <t>Cotisations Provisionnelles réglées l'année précédente</t>
  </si>
  <si>
    <t>Cotisations Provisionnelles réglés l'année précédente</t>
  </si>
  <si>
    <t>URSSAF Provisionnel réglés l'année précédente</t>
  </si>
  <si>
    <t>CARCDSF Provisionnel réglé l'année précédente</t>
  </si>
  <si>
    <t>Vos paramètres à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</si>
</sst>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11">
    <xf numFmtId="0" fontId="0" fillId="0" borderId="0" xfId="0"/>
    <xf numFmtId="10" fontId="0" fillId="0" borderId="0" xfId="0" applyNumberFormat="1"/>
    <xf numFmtId="3" fontId="0" fillId="0" borderId="0" xfId="0" applyNumberFormat="1"/>
    <xf numFmtId="6" fontId="0" fillId="0" borderId="0" xfId="0" applyNumberFormat="1"/>
    <xf numFmtId="0" fontId="3" fillId="0" borderId="2" xfId="2"/>
    <xf numFmtId="0" fontId="4" fillId="2" borderId="0" xfId="3"/>
    <xf numFmtId="0" fontId="4" fillId="3" borderId="0" xfId="4"/>
    <xf numFmtId="0" fontId="4" fillId="4" borderId="0" xfId="5"/>
    <xf numFmtId="0" fontId="1" fillId="5" borderId="0" xfId="6"/>
    <xf numFmtId="0" fontId="2" fillId="0" borderId="1" xfId="1"/>
    <xf numFmtId="0" fontId="0" fillId="5" borderId="0" xfId="6" applyFont="1"/>
  </cellXfs>
  <cellStyles count="7">
    <cellStyle name="40 % - Accent3" xfId="6" builtinId="39"/>
    <cellStyle name="60 % - Accent1" xfId="3" builtinId="32"/>
    <cellStyle name="60 % - Accent2" xfId="5" builtinId="36"/>
    <cellStyle name="Accent2" xfId="4" builtinId="33"/>
    <cellStyle name="Normal" xfId="0" builtinId="0"/>
    <cellStyle name="Titre 1" xfId="1" builtinId="16"/>
    <cellStyle name="Total" xfId="2" builtin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9"/>
  <sheetViews>
    <sheetView tabSelected="1" zoomScaleNormal="100" workbookViewId="0">
      <selection activeCell="B44" sqref="B44"/>
    </sheetView>
  </sheetViews>
  <sheetFormatPr baseColWidth="10" defaultColWidth="9.140625" defaultRowHeight="15" x14ac:dyDescent="0.25"/>
  <cols>
    <col min="1" max="1" width="50.7109375" bestFit="1" customWidth="1"/>
    <col min="2" max="2" width="27.28515625" customWidth="1"/>
    <col min="3" max="3" width="85.42578125" bestFit="1" customWidth="1"/>
    <col min="5" max="5" width="25" bestFit="1" customWidth="1"/>
    <col min="6" max="6" width="23.140625" customWidth="1"/>
  </cols>
  <sheetData>
    <row r="2" spans="1:3" ht="20.25" thickBot="1" x14ac:dyDescent="0.35">
      <c r="A2" s="9" t="s">
        <v>57</v>
      </c>
      <c r="C2" t="s">
        <v>36</v>
      </c>
    </row>
    <row r="3" spans="1:3" ht="21" thickTop="1" thickBot="1" x14ac:dyDescent="0.35">
      <c r="A3" s="9"/>
    </row>
    <row r="4" spans="1:3" ht="15.75" thickTop="1" x14ac:dyDescent="0.25">
      <c r="A4" s="8" t="s">
        <v>52</v>
      </c>
    </row>
    <row r="5" spans="1:3" x14ac:dyDescent="0.25">
      <c r="A5" s="8" t="s">
        <v>1</v>
      </c>
    </row>
    <row r="6" spans="1:3" x14ac:dyDescent="0.25">
      <c r="A6" s="10" t="s">
        <v>32</v>
      </c>
    </row>
    <row r="7" spans="1:3" x14ac:dyDescent="0.25">
      <c r="A7" s="5" t="s">
        <v>33</v>
      </c>
      <c r="B7">
        <f>B5+B6</f>
        <v>0</v>
      </c>
    </row>
    <row r="8" spans="1:3" x14ac:dyDescent="0.25">
      <c r="A8" s="10" t="s">
        <v>35</v>
      </c>
    </row>
    <row r="9" spans="1:3" x14ac:dyDescent="0.25">
      <c r="A9" s="10" t="s">
        <v>55</v>
      </c>
    </row>
    <row r="10" spans="1:3" x14ac:dyDescent="0.25">
      <c r="A10" s="10" t="s">
        <v>56</v>
      </c>
    </row>
    <row r="11" spans="1:3" x14ac:dyDescent="0.25">
      <c r="A11" s="8"/>
    </row>
    <row r="12" spans="1:3" x14ac:dyDescent="0.25">
      <c r="A12" s="8" t="s">
        <v>3</v>
      </c>
      <c r="C12" t="s">
        <v>39</v>
      </c>
    </row>
    <row r="13" spans="1:3" x14ac:dyDescent="0.25">
      <c r="A13" s="5" t="s">
        <v>2</v>
      </c>
      <c r="B13">
        <f>B12/(1+B12)</f>
        <v>0</v>
      </c>
      <c r="C13" t="s">
        <v>5</v>
      </c>
    </row>
    <row r="15" spans="1:3" ht="20.25" thickBot="1" x14ac:dyDescent="0.35">
      <c r="A15" s="9" t="s">
        <v>29</v>
      </c>
      <c r="C15" t="s">
        <v>30</v>
      </c>
    </row>
    <row r="16" spans="1:3" ht="15.75" thickTop="1" x14ac:dyDescent="0.25">
      <c r="A16" s="8" t="s">
        <v>16</v>
      </c>
      <c r="B16" s="2">
        <v>35352</v>
      </c>
    </row>
    <row r="17" spans="1:3" x14ac:dyDescent="0.25">
      <c r="A17" s="8" t="s">
        <v>18</v>
      </c>
      <c r="B17">
        <f>0.85*B16</f>
        <v>30049.200000000001</v>
      </c>
    </row>
    <row r="18" spans="1:3" x14ac:dyDescent="0.25">
      <c r="A18" s="8" t="s">
        <v>19</v>
      </c>
      <c r="B18">
        <f>5*B16</f>
        <v>176760</v>
      </c>
    </row>
    <row r="21" spans="1:3" ht="20.25" thickBot="1" x14ac:dyDescent="0.35">
      <c r="A21" s="9" t="s">
        <v>31</v>
      </c>
    </row>
    <row r="22" spans="1:3" ht="15.75" thickTop="1" x14ac:dyDescent="0.25"/>
    <row r="23" spans="1:3" x14ac:dyDescent="0.25">
      <c r="B23" s="6" t="s">
        <v>0</v>
      </c>
    </row>
    <row r="24" spans="1:3" x14ac:dyDescent="0.25">
      <c r="A24" s="5" t="s">
        <v>27</v>
      </c>
      <c r="B24">
        <f>B7*0.054</f>
        <v>0</v>
      </c>
      <c r="C24" t="s">
        <v>7</v>
      </c>
    </row>
    <row r="25" spans="1:3" x14ac:dyDescent="0.25">
      <c r="A25" s="5" t="s">
        <v>28</v>
      </c>
      <c r="B25">
        <f>B13*B5*0.0981</f>
        <v>0</v>
      </c>
      <c r="C25" t="s">
        <v>4</v>
      </c>
    </row>
    <row r="26" spans="1:3" x14ac:dyDescent="0.25">
      <c r="A26" s="5" t="s">
        <v>8</v>
      </c>
      <c r="B26">
        <f>(B7+B8)*0.08</f>
        <v>0</v>
      </c>
      <c r="C26" t="s">
        <v>9</v>
      </c>
    </row>
    <row r="27" spans="1:3" x14ac:dyDescent="0.25">
      <c r="A27" s="5" t="s">
        <v>10</v>
      </c>
      <c r="B27">
        <f>0.15*B16/100</f>
        <v>53.027999999999999</v>
      </c>
      <c r="C27" s="1" t="s">
        <v>11</v>
      </c>
    </row>
    <row r="28" spans="1:3" x14ac:dyDescent="0.25">
      <c r="A28" s="5" t="s">
        <v>41</v>
      </c>
      <c r="B28">
        <f>IF(B5&gt;B16,0.003*B16,B5*0.003)</f>
        <v>0</v>
      </c>
      <c r="C28" s="1" t="s">
        <v>42</v>
      </c>
    </row>
    <row r="30" spans="1:3" x14ac:dyDescent="0.25">
      <c r="A30" s="6" t="s">
        <v>17</v>
      </c>
      <c r="B30" s="7">
        <f>SUM(B24:B28)</f>
        <v>53.027999999999999</v>
      </c>
    </row>
    <row r="31" spans="1:3" x14ac:dyDescent="0.25">
      <c r="A31" s="6"/>
      <c r="B31" s="7"/>
    </row>
    <row r="32" spans="1:3" x14ac:dyDescent="0.25">
      <c r="A32" t="s">
        <v>54</v>
      </c>
      <c r="B32">
        <f>B9</f>
        <v>0</v>
      </c>
    </row>
    <row r="33" spans="1:3" x14ac:dyDescent="0.25">
      <c r="A33" t="s">
        <v>45</v>
      </c>
      <c r="B33">
        <f>B30-B32</f>
        <v>53.027999999999999</v>
      </c>
    </row>
    <row r="35" spans="1:3" x14ac:dyDescent="0.25">
      <c r="B35" s="6" t="s">
        <v>6</v>
      </c>
    </row>
    <row r="36" spans="1:3" x14ac:dyDescent="0.25">
      <c r="A36" s="5" t="s">
        <v>13</v>
      </c>
      <c r="B36">
        <f>IF(B5&gt;B17,0.086*B17,B5*0.086)</f>
        <v>0</v>
      </c>
      <c r="C36" s="1" t="s">
        <v>40</v>
      </c>
    </row>
    <row r="37" spans="1:3" x14ac:dyDescent="0.25">
      <c r="A37" s="5" t="s">
        <v>21</v>
      </c>
      <c r="B37" t="str">
        <f>IF(AND(B17&lt;B5,B5&lt;B18), (B5-B17)*0.016,"BNC Hors tranches")</f>
        <v>BNC Hors tranches</v>
      </c>
      <c r="C37" t="s">
        <v>20</v>
      </c>
    </row>
    <row r="38" spans="1:3" x14ac:dyDescent="0.25">
      <c r="A38" s="5" t="s">
        <v>12</v>
      </c>
      <c r="B38">
        <f>2268</f>
        <v>2268</v>
      </c>
      <c r="C38" s="3" t="s">
        <v>37</v>
      </c>
    </row>
    <row r="39" spans="1:3" x14ac:dyDescent="0.25">
      <c r="A39" s="5" t="s">
        <v>22</v>
      </c>
      <c r="B39" t="str">
        <f>IF(AND(B16&lt;B5,B5&lt;B18), (B5-B16)*0.0995,"BNC Hors tranches")</f>
        <v>BNC Hors tranches</v>
      </c>
      <c r="C39" t="s">
        <v>23</v>
      </c>
    </row>
    <row r="40" spans="1:3" x14ac:dyDescent="0.25">
      <c r="A40" s="5" t="s">
        <v>14</v>
      </c>
      <c r="B40">
        <f>1301</f>
        <v>1301</v>
      </c>
      <c r="C40" t="s">
        <v>38</v>
      </c>
    </row>
    <row r="41" spans="1:3" x14ac:dyDescent="0.25">
      <c r="A41" s="5" t="s">
        <v>24</v>
      </c>
      <c r="B41">
        <f>IF(AND(B5&lt;B18), B5*0.00375,"BNC Hors tranches")</f>
        <v>0</v>
      </c>
      <c r="C41" t="s">
        <v>25</v>
      </c>
    </row>
    <row r="42" spans="1:3" x14ac:dyDescent="0.25">
      <c r="A42" s="5" t="s">
        <v>15</v>
      </c>
      <c r="B42">
        <f>1064+223</f>
        <v>1287</v>
      </c>
      <c r="C42" t="s">
        <v>26</v>
      </c>
    </row>
    <row r="44" spans="1:3" x14ac:dyDescent="0.25">
      <c r="A44" s="6" t="s">
        <v>17</v>
      </c>
      <c r="B44" s="7">
        <f>SUM(B36:B42)</f>
        <v>4856</v>
      </c>
    </row>
    <row r="45" spans="1:3" x14ac:dyDescent="0.25">
      <c r="A45" s="6"/>
      <c r="B45" s="7"/>
    </row>
    <row r="46" spans="1:3" x14ac:dyDescent="0.25">
      <c r="A46" t="s">
        <v>53</v>
      </c>
      <c r="B46">
        <f>B10</f>
        <v>0</v>
      </c>
    </row>
    <row r="47" spans="1:3" x14ac:dyDescent="0.25">
      <c r="A47" t="s">
        <v>45</v>
      </c>
      <c r="B47">
        <f>B44-B46</f>
        <v>4856</v>
      </c>
    </row>
    <row r="49" spans="1:3" ht="15.75" thickBot="1" x14ac:dyDescent="0.3">
      <c r="A49" t="s">
        <v>34</v>
      </c>
      <c r="B49" s="4">
        <f>B30+B44</f>
        <v>4909.0280000000002</v>
      </c>
    </row>
    <row r="50" spans="1:3" ht="15.75" thickTop="1" x14ac:dyDescent="0.25">
      <c r="A50" t="s">
        <v>46</v>
      </c>
      <c r="B50">
        <f>B32+B46</f>
        <v>0</v>
      </c>
    </row>
    <row r="52" spans="1:3" x14ac:dyDescent="0.25">
      <c r="A52" t="s">
        <v>47</v>
      </c>
      <c r="B52" s="1" t="e">
        <f>B49/B5</f>
        <v>#DIV/0!</v>
      </c>
    </row>
    <row r="53" spans="1:3" x14ac:dyDescent="0.25">
      <c r="A53" t="s">
        <v>48</v>
      </c>
      <c r="B53">
        <f>B5-B49</f>
        <v>-4909.0280000000002</v>
      </c>
    </row>
    <row r="55" spans="1:3" x14ac:dyDescent="0.25">
      <c r="A55" t="s">
        <v>43</v>
      </c>
      <c r="C55" t="s">
        <v>44</v>
      </c>
    </row>
    <row r="57" spans="1:3" x14ac:dyDescent="0.25">
      <c r="A57" t="s">
        <v>49</v>
      </c>
      <c r="B57">
        <f>B53-B55</f>
        <v>-4909.0280000000002</v>
      </c>
    </row>
    <row r="58" spans="1:3" x14ac:dyDescent="0.25">
      <c r="A58" t="s">
        <v>50</v>
      </c>
      <c r="B58" s="1" t="e">
        <f>B57/B5</f>
        <v>#DIV/0!</v>
      </c>
    </row>
    <row r="59" spans="1:3" x14ac:dyDescent="0.25">
      <c r="A59" t="s">
        <v>51</v>
      </c>
      <c r="B59" s="1" t="e">
        <f>B57/B4</f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2011-12-12T20:13:10Z</dcterms:modified>
</cp:coreProperties>
</file>